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genpactonline-my.sharepoint.com/personal/850045391_genpact_com/Documents/Desktop/Toolkit/Module wise templates and frameworks/Module 10-Marketing Processes/"/>
    </mc:Choice>
  </mc:AlternateContent>
  <xr:revisionPtr revIDLastSave="0" documentId="8_{B73388D9-A112-4794-89A3-67A32CA775D5}" xr6:coauthVersionLast="47" xr6:coauthVersionMax="47" xr10:uidLastSave="{00000000-0000-0000-0000-000000000000}"/>
  <bookViews>
    <workbookView xWindow="-120" yWindow="-120" windowWidth="20730" windowHeight="11040" activeTab="1" xr2:uid="{00000000-000D-0000-FFFF-FFFF00000000}"/>
  </bookViews>
  <sheets>
    <sheet name="CB analysis" sheetId="13" r:id="rId1"/>
    <sheet name="How to use this template" sheetId="14" r:id="rId2"/>
    <sheet name="Raw info" sheetId="1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3" l="1"/>
  <c r="E3" i="13"/>
  <c r="G19" i="13"/>
  <c r="G20" i="13"/>
  <c r="G22" i="13"/>
  <c r="G23" i="13"/>
  <c r="G24" i="13"/>
  <c r="G25" i="13"/>
  <c r="G27" i="13"/>
  <c r="G28" i="13"/>
  <c r="G29" i="13"/>
  <c r="G30" i="13"/>
  <c r="G32" i="13"/>
  <c r="E10" i="13"/>
  <c r="E9" i="13"/>
  <c r="C13" i="13"/>
  <c r="D13" i="13"/>
  <c r="D3" i="13"/>
  <c r="C3" i="13"/>
  <c r="B7" i="13"/>
  <c r="B3" i="13"/>
  <c r="C6" i="13"/>
  <c r="D6" i="13"/>
  <c r="E6" i="13"/>
  <c r="B6" i="13"/>
  <c r="G31" i="13" l="1"/>
  <c r="B13" i="13"/>
  <c r="B4" i="13"/>
  <c r="N13" i="13"/>
  <c r="N3" i="13"/>
  <c r="E4" i="13"/>
  <c r="E5" i="13"/>
  <c r="E7" i="13"/>
  <c r="E8" i="13"/>
  <c r="C4" i="13"/>
  <c r="D4" i="13"/>
  <c r="G33" i="13" l="1"/>
  <c r="G34" i="13"/>
  <c r="E11" i="13"/>
  <c r="E14" i="13" s="1"/>
  <c r="P9" i="13"/>
  <c r="K9" i="13"/>
  <c r="P7" i="13"/>
  <c r="O7" i="13"/>
  <c r="N7" i="13"/>
  <c r="K7" i="13"/>
  <c r="J7" i="13"/>
  <c r="I7" i="13"/>
  <c r="H7" i="13"/>
  <c r="C7" i="13"/>
  <c r="D7" i="13"/>
  <c r="P10" i="13" l="1"/>
  <c r="K10" i="13"/>
  <c r="C8" i="13"/>
  <c r="D8" i="13"/>
  <c r="B8" i="13"/>
  <c r="C5" i="13"/>
  <c r="D5" i="13"/>
  <c r="B5" i="13"/>
  <c r="I13" i="13" l="1"/>
  <c r="H8" i="13"/>
  <c r="I8" i="13"/>
  <c r="J8" i="13"/>
  <c r="K8" i="13"/>
  <c r="I3" i="13" l="1"/>
  <c r="O5" i="13" l="1"/>
  <c r="P5" i="13"/>
  <c r="N5" i="13"/>
  <c r="O4" i="13"/>
  <c r="P4" i="13"/>
  <c r="P6" i="13"/>
  <c r="O6" i="13"/>
  <c r="O8" i="13"/>
  <c r="P8" i="13"/>
  <c r="N8" i="13"/>
  <c r="P3" i="13"/>
  <c r="O3" i="13"/>
  <c r="N6" i="13"/>
  <c r="N4" i="13"/>
  <c r="O13" i="13"/>
  <c r="O11" i="13" l="1"/>
  <c r="O14" i="13" s="1"/>
  <c r="P11" i="13"/>
  <c r="H3" i="13"/>
  <c r="H4" i="13" l="1"/>
  <c r="I6" i="13" l="1"/>
  <c r="J6" i="13"/>
  <c r="K6" i="13"/>
  <c r="H6" i="13"/>
  <c r="K5" i="13"/>
  <c r="J5" i="13"/>
  <c r="I5" i="13"/>
  <c r="H5" i="13"/>
  <c r="P13" i="13" l="1"/>
  <c r="P14" i="13" s="1"/>
  <c r="N11" i="13"/>
  <c r="N14" i="13" s="1"/>
  <c r="K13" i="13"/>
  <c r="H13" i="13"/>
  <c r="K4" i="13"/>
  <c r="J4" i="13"/>
  <c r="K3" i="13"/>
  <c r="K11" i="13" s="1"/>
  <c r="J3" i="13"/>
  <c r="J11" i="13" s="1"/>
  <c r="J13" i="13"/>
  <c r="I4" i="13"/>
  <c r="I11" i="13" s="1"/>
  <c r="I14" i="13" s="1"/>
  <c r="K14" i="13" l="1"/>
  <c r="J14" i="13"/>
  <c r="H11" i="13"/>
  <c r="H14" i="13" s="1"/>
  <c r="D11" i="13" l="1"/>
  <c r="C11" i="13"/>
  <c r="D14" i="13" l="1"/>
  <c r="C14" i="13"/>
  <c r="B11" i="13"/>
  <c r="B14" i="13" s="1"/>
  <c r="F3" i="11" l="1"/>
  <c r="F4" i="11"/>
  <c r="F5" i="11"/>
  <c r="F8" i="11"/>
  <c r="F9" i="11"/>
  <c r="F10" i="11"/>
  <c r="F11" i="11"/>
  <c r="F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Pradan</author>
  </authors>
  <commentList>
    <comment ref="N3" authorId="0" shapeId="0" xr:uid="{00000000-0006-0000-0300-000005000000}">
      <text>
        <r>
          <rPr>
            <b/>
            <sz val="9"/>
            <color indexed="81"/>
            <rFont val="Tahoma"/>
            <family val="2"/>
          </rPr>
          <t>ADMIN:</t>
        </r>
        <r>
          <rPr>
            <sz val="9"/>
            <color indexed="81"/>
            <rFont val="Tahoma"/>
            <family val="2"/>
          </rPr>
          <t xml:space="preserve">
Price was 1250/qtl
Reply: Purchasing cost from producer per Quintal is 1150/-</t>
        </r>
      </text>
    </comment>
    <comment ref="A10" authorId="1" shapeId="0" xr:uid="{00000000-0006-0000-0300-000010000000}">
      <text>
        <r>
          <rPr>
            <b/>
            <sz val="9"/>
            <color indexed="81"/>
            <rFont val="Tahoma"/>
            <family val="2"/>
          </rPr>
          <t>Pradan:</t>
        </r>
        <r>
          <rPr>
            <sz val="9"/>
            <color indexed="81"/>
            <rFont val="Tahoma"/>
            <family val="2"/>
          </rPr>
          <t xml:space="preserve">
it is 1.7% now for selling outside District Mandi area </t>
        </r>
      </text>
    </comment>
  </commentList>
</comments>
</file>

<file path=xl/sharedStrings.xml><?xml version="1.0" encoding="utf-8"?>
<sst xmlns="http://schemas.openxmlformats.org/spreadsheetml/2006/main" count="167" uniqueCount="124">
  <si>
    <t>Mandi-APMC</t>
  </si>
  <si>
    <t>State MSP</t>
  </si>
  <si>
    <t>Commodity</t>
  </si>
  <si>
    <t>Corporate Buyer</t>
  </si>
  <si>
    <t>Rice Miller</t>
  </si>
  <si>
    <t>Poultry Coopertaives</t>
  </si>
  <si>
    <t>Labour charges</t>
  </si>
  <si>
    <t>X</t>
  </si>
  <si>
    <t>e-Nam</t>
  </si>
  <si>
    <t>Mandla</t>
  </si>
  <si>
    <t>Betul</t>
  </si>
  <si>
    <t>LocalMandi/
Local Vendor</t>
  </si>
  <si>
    <t>APMC Mandi</t>
  </si>
  <si>
    <t>Singrouli</t>
  </si>
  <si>
    <t>NA</t>
  </si>
  <si>
    <t>Paddy/Maize</t>
  </si>
  <si>
    <t>Registration Fees</t>
  </si>
  <si>
    <t>Duration</t>
  </si>
  <si>
    <t>Total amount</t>
  </si>
  <si>
    <t xml:space="preserve"> Rent for collection centre</t>
  </si>
  <si>
    <t>No. of centre</t>
  </si>
  <si>
    <t>Shahpura</t>
  </si>
  <si>
    <t>265.4 km</t>
  </si>
  <si>
    <t>Distance in Km</t>
  </si>
  <si>
    <t>Bichiya</t>
  </si>
  <si>
    <t>248 kms</t>
  </si>
  <si>
    <t>Nainpur</t>
  </si>
  <si>
    <t>198Kms</t>
  </si>
  <si>
    <t>168 kms</t>
  </si>
  <si>
    <t>Delivery Centre- Mahan FPO</t>
  </si>
  <si>
    <t>Delivery Centre- Sampoorna &amp; Chirayu FPO</t>
  </si>
  <si>
    <t>Selling Platform</t>
  </si>
  <si>
    <t>Multai</t>
  </si>
  <si>
    <t>Bhensdehi</t>
  </si>
  <si>
    <t>23.7kms</t>
  </si>
  <si>
    <t>47.1 kms</t>
  </si>
  <si>
    <t>175kms</t>
  </si>
  <si>
    <t>Paddy</t>
  </si>
  <si>
    <t>Maize</t>
  </si>
  <si>
    <t>1000/ Acknowledgment fees</t>
  </si>
  <si>
    <t>NCEDX (Subject to market risk)</t>
  </si>
  <si>
    <t>Paddy/maize/wheat/Gram</t>
  </si>
  <si>
    <t>Paddy/Gram</t>
  </si>
  <si>
    <t>250-300 (For opening trading account. Margin money differs from commodity to commodity)</t>
  </si>
  <si>
    <t>Kesla</t>
  </si>
  <si>
    <t>40 kms</t>
  </si>
  <si>
    <t>Direct Rice mill</t>
  </si>
  <si>
    <t>36 kms</t>
  </si>
  <si>
    <t>1500 License fee</t>
  </si>
  <si>
    <t>Mandi tax</t>
  </si>
  <si>
    <t>0.5% of total purchasing</t>
  </si>
  <si>
    <t>30-40paisa Per Kg</t>
  </si>
  <si>
    <t xml:space="preserve">Rs 8/- per </t>
  </si>
  <si>
    <t>Delivery Centre/Mandi- Mohgaon FPO</t>
  </si>
  <si>
    <t>500/1000</t>
  </si>
  <si>
    <t>Churat</t>
  </si>
  <si>
    <t>150kms</t>
  </si>
  <si>
    <t>Rs 1.50 per kg</t>
  </si>
  <si>
    <t>Local Trader</t>
  </si>
  <si>
    <t>40Kms</t>
  </si>
  <si>
    <t xml:space="preserve">25000/- FD </t>
  </si>
  <si>
    <t>Rs 8/- per 50KG</t>
  </si>
  <si>
    <t>Packaging &amp; Transportation</t>
  </si>
  <si>
    <t>COST CATEGORY</t>
  </si>
  <si>
    <t>Rice millar/ local trader</t>
  </si>
  <si>
    <t>Local Market</t>
  </si>
  <si>
    <t>Market Price offered</t>
  </si>
  <si>
    <t>Total Input COSTS</t>
  </si>
  <si>
    <t>Mandi Tax (0.5% of total purchase)</t>
  </si>
  <si>
    <t>Labour charges (Rs 8/ per quintel)</t>
  </si>
  <si>
    <t>Agregation @ 2000/ collection center/ month (25MT capacity)</t>
  </si>
  <si>
    <t>Corporate dealer</t>
  </si>
  <si>
    <t>Packaging @ 50 / quintal (old jute bags)</t>
  </si>
  <si>
    <t>Labour charges (Rs 12/ per quintel)</t>
  </si>
  <si>
    <t>Selling platforms- Mandla (Paddy)</t>
  </si>
  <si>
    <t>Loading (per quintel) @Rs 12/-</t>
  </si>
  <si>
    <t>Transport cost (per quintel)@60/-</t>
  </si>
  <si>
    <t>Loading (per quintel) @Rs 10/-</t>
  </si>
  <si>
    <t>Labour charges (Rs 3/ per quintel)</t>
  </si>
  <si>
    <t>Packaging @ 10 / quintal (old jute bags)in case of CS &amp; Rs. 20 in case of LM &amp; Mandi</t>
  </si>
  <si>
    <t>Selling platforms- Singrouli (Maize)</t>
  </si>
  <si>
    <t>Transport cost @(per quintel)@37.5/-</t>
  </si>
  <si>
    <t xml:space="preserve">Poultry Cooperative </t>
  </si>
  <si>
    <t>Poultry Cooperative Churhat</t>
  </si>
  <si>
    <t>Transport cost (per quintal)@60/-</t>
  </si>
  <si>
    <t>Profit/loss% @15quintal</t>
  </si>
  <si>
    <t>Profit/loss % @15quintal</t>
  </si>
  <si>
    <t>Commission agent (@8-10% per quintal)</t>
  </si>
  <si>
    <t>Commission agent (@8-10% per quintel)</t>
  </si>
  <si>
    <t>Outside District Mandi</t>
  </si>
  <si>
    <t>Mandi Tax (1.7% of total purchase) Outside District mandi</t>
  </si>
  <si>
    <t>Purchase cost @1 quintal (Paddy-15 Quintel base) from producers</t>
  </si>
  <si>
    <t>Purchase cost @1 quintal (Maize-15 Quintel base)from producers</t>
  </si>
  <si>
    <t xml:space="preserve">Admin Cost </t>
  </si>
  <si>
    <t>Borne by</t>
  </si>
  <si>
    <t>Govt</t>
  </si>
  <si>
    <t>FPO</t>
  </si>
  <si>
    <t>Rent for Collection Centre</t>
  </si>
  <si>
    <t>Salary- Data Entry Operator</t>
  </si>
  <si>
    <t>Printing &amp; Stationary</t>
  </si>
  <si>
    <t>Miscellenous</t>
  </si>
  <si>
    <t>Logistics &amp; Packaging</t>
  </si>
  <si>
    <t>Duration/
Months</t>
  </si>
  <si>
    <t>Income by FPO</t>
  </si>
  <si>
    <t>Subsidy by Govt to FPO</t>
  </si>
  <si>
    <t>Loading (one sided)</t>
  </si>
  <si>
    <t>Electricity charges</t>
  </si>
  <si>
    <t>Computer maintenance</t>
  </si>
  <si>
    <t>Salary- Security Guard</t>
  </si>
  <si>
    <t>State MSP-Mandla Location
(Paddy-common)</t>
  </si>
  <si>
    <t>Rate (Per Quintal/Per Unit/Per KM)</t>
  </si>
  <si>
    <t>* In case of state MSP, in addition to MSP on produce, Rs 27/- provided to FPO per quintal for logistics &amp; packaging</t>
  </si>
  <si>
    <t xml:space="preserve">Volume (quintal)/
Unit </t>
  </si>
  <si>
    <t>Packaging @ 20 / quintal (Plastic bags)</t>
  </si>
  <si>
    <t>Internet</t>
  </si>
  <si>
    <t>Selling platforms- Betul/Khapariya (Maize)</t>
  </si>
  <si>
    <t xml:space="preserve">Loading (per quintal) @6/-
</t>
  </si>
  <si>
    <t>Commission agent (@3% per quintal in case of Outside District Mandi- base product Paddy)</t>
  </si>
  <si>
    <t>Profit/loss % @2000 quintal</t>
  </si>
  <si>
    <t>Price (INR)</t>
  </si>
  <si>
    <t xml:space="preserve">Salary-Quality Assurance </t>
  </si>
  <si>
    <t>In this template, sample data is used for various districts in Madhya Pradesh, comparing the input costs and rate across multiple platform to asses the FPO if the price offered by a buyer will lead to any margin or not</t>
  </si>
  <si>
    <t>the FPOs can replace the input cost data depending upon the geography they operate and then calculate the operating cost and compare it with price offered to understand if this will be a profitable deal for the FPO or not</t>
  </si>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</sst>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20" x14ac:knownFonts="1">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10"/>
      <name val="Calibri"/>
      <family val="2"/>
      <scheme val="minor"/>
    </font>
    <font>
      <sz val="11"/>
      <color theme="1"/>
      <name val="Calibri"/>
      <family val="2"/>
      <scheme val="minor"/>
    </font>
    <font>
      <sz val="8"/>
      <name val="Calibri"/>
      <family val="2"/>
      <scheme val="minor"/>
    </font>
    <font>
      <sz val="9"/>
      <name val="Calibri"/>
      <family val="2"/>
      <scheme val="minor"/>
    </font>
    <font>
      <b/>
      <sz val="10"/>
      <color theme="0"/>
      <name val="Calibri"/>
      <family val="2"/>
      <scheme val="minor"/>
    </font>
    <font>
      <sz val="11"/>
      <color theme="0"/>
      <name val="Calibri"/>
      <family val="2"/>
      <scheme val="minor"/>
    </font>
    <font>
      <b/>
      <sz val="11"/>
      <color rgb="FF002060"/>
      <name val="Calibri"/>
      <family val="2"/>
      <scheme val="minor"/>
    </font>
    <font>
      <sz val="11"/>
      <color rgb="FF002060"/>
      <name val="Calibri"/>
      <family val="2"/>
      <scheme val="minor"/>
    </font>
    <font>
      <b/>
      <sz val="10"/>
      <color rgb="FF002060"/>
      <name val="Calibri"/>
      <family val="2"/>
      <scheme val="minor"/>
    </font>
    <font>
      <sz val="10"/>
      <color rgb="FF002060"/>
      <name val="Calibri"/>
      <family val="2"/>
      <scheme val="minor"/>
    </font>
    <font>
      <sz val="9"/>
      <color indexed="81"/>
      <name val="Tahoma"/>
      <family val="2"/>
    </font>
    <font>
      <b/>
      <sz val="9"/>
      <color indexed="81"/>
      <name val="Tahoma"/>
      <family val="2"/>
    </font>
    <font>
      <sz val="9"/>
      <color rgb="FF002060"/>
      <name val="Calibri"/>
      <family val="2"/>
      <scheme val="minor"/>
    </font>
    <font>
      <b/>
      <sz val="9"/>
      <color rgb="FF002060"/>
      <name val="Calibri"/>
      <family val="2"/>
      <scheme val="minor"/>
    </font>
    <font>
      <sz val="30"/>
      <color theme="1"/>
      <name val="Calibri"/>
      <family val="2"/>
      <scheme val="minor"/>
    </font>
    <font>
      <i/>
      <sz val="11"/>
      <color theme="1"/>
      <name val="Calibri"/>
      <family val="2"/>
      <scheme val="minor"/>
    </font>
  </fonts>
  <fills count="13">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115">
    <xf numFmtId="0" fontId="0" fillId="0" borderId="0" xfId="0"/>
    <xf numFmtId="0" fontId="1" fillId="0" borderId="1" xfId="0" applyFont="1" applyBorder="1" applyAlignment="1">
      <alignment vertical="top" wrapText="1"/>
    </xf>
    <xf numFmtId="0" fontId="0" fillId="0" borderId="1" xfId="0" applyBorder="1"/>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3" fillId="0" borderId="1" xfId="0" applyFont="1" applyBorder="1" applyAlignment="1">
      <alignment horizontal="center" vertical="top"/>
    </xf>
    <xf numFmtId="0" fontId="2" fillId="2" borderId="1" xfId="0" applyFont="1" applyFill="1" applyBorder="1" applyAlignment="1">
      <alignment horizontal="center" vertical="top" wrapText="1"/>
    </xf>
    <xf numFmtId="0" fontId="1" fillId="4" borderId="1" xfId="0" applyFont="1" applyFill="1" applyBorder="1" applyAlignment="1">
      <alignment vertical="top" wrapText="1"/>
    </xf>
    <xf numFmtId="0" fontId="2" fillId="2" borderId="8" xfId="0" applyFont="1" applyFill="1" applyBorder="1" applyAlignment="1">
      <alignment horizontal="center" vertical="top" wrapText="1"/>
    </xf>
    <xf numFmtId="0" fontId="4" fillId="0" borderId="1" xfId="0" applyFont="1" applyBorder="1" applyAlignment="1">
      <alignment vertical="top"/>
    </xf>
    <xf numFmtId="0" fontId="1" fillId="0" borderId="1" xfId="0" applyFont="1" applyBorder="1" applyAlignment="1">
      <alignment horizontal="center" vertical="top" wrapText="1"/>
    </xf>
    <xf numFmtId="0" fontId="4" fillId="0" borderId="1" xfId="0" applyFont="1" applyBorder="1" applyAlignment="1">
      <alignment horizontal="center" vertical="top"/>
    </xf>
    <xf numFmtId="0" fontId="0" fillId="0" borderId="1" xfId="0" applyBorder="1" applyAlignment="1">
      <alignment horizontal="center"/>
    </xf>
    <xf numFmtId="0" fontId="2" fillId="3" borderId="1" xfId="0" applyFont="1" applyFill="1" applyBorder="1" applyAlignment="1">
      <alignment vertical="top"/>
    </xf>
    <xf numFmtId="0" fontId="4" fillId="4" borderId="1" xfId="0" applyFont="1" applyFill="1" applyBorder="1" applyAlignment="1">
      <alignment horizontal="center" vertical="top"/>
    </xf>
    <xf numFmtId="0" fontId="1" fillId="0" borderId="2" xfId="0" applyFont="1" applyBorder="1" applyAlignment="1">
      <alignment horizontal="center" vertical="top"/>
    </xf>
    <xf numFmtId="0" fontId="7" fillId="0" borderId="1" xfId="0" applyFont="1" applyBorder="1" applyAlignment="1">
      <alignment horizontal="center" vertical="top"/>
    </xf>
    <xf numFmtId="0" fontId="0" fillId="4" borderId="0" xfId="0" applyFill="1"/>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0" fontId="11" fillId="0" borderId="0" xfId="0" applyFont="1"/>
    <xf numFmtId="0" fontId="11" fillId="8" borderId="0" xfId="0" applyFont="1" applyFill="1" applyAlignment="1">
      <alignment vertical="top"/>
    </xf>
    <xf numFmtId="0" fontId="11" fillId="8" borderId="1" xfId="0" applyFont="1" applyFill="1" applyBorder="1" applyAlignment="1">
      <alignment vertical="top"/>
    </xf>
    <xf numFmtId="0" fontId="13" fillId="0" borderId="1" xfId="0" applyFont="1" applyBorder="1" applyAlignment="1">
      <alignment horizontal="left" vertical="top" wrapText="1"/>
    </xf>
    <xf numFmtId="0" fontId="13" fillId="0" borderId="1" xfId="0" applyFont="1" applyBorder="1" applyAlignment="1">
      <alignment horizontal="center" vertical="top"/>
    </xf>
    <xf numFmtId="0" fontId="13" fillId="0" borderId="7" xfId="0" applyFont="1" applyBorder="1" applyAlignment="1">
      <alignment horizontal="left" vertical="top" wrapText="1"/>
    </xf>
    <xf numFmtId="0" fontId="13" fillId="0" borderId="7" xfId="0" applyFont="1" applyBorder="1" applyAlignment="1">
      <alignment horizontal="center" vertical="top"/>
    </xf>
    <xf numFmtId="0" fontId="13" fillId="9" borderId="7" xfId="0" applyFont="1" applyFill="1" applyBorder="1" applyAlignment="1">
      <alignment horizontal="center" vertical="top"/>
    </xf>
    <xf numFmtId="0" fontId="13" fillId="9" borderId="1" xfId="0" applyFont="1" applyFill="1" applyBorder="1" applyAlignment="1">
      <alignment horizontal="center" vertical="top"/>
    </xf>
    <xf numFmtId="37" fontId="13" fillId="0" borderId="1" xfId="1" applyNumberFormat="1" applyFont="1" applyBorder="1" applyAlignment="1">
      <alignment horizontal="center" vertical="top"/>
    </xf>
    <xf numFmtId="37" fontId="13" fillId="9" borderId="1" xfId="1" applyNumberFormat="1" applyFont="1" applyFill="1" applyBorder="1" applyAlignment="1">
      <alignment horizontal="center" vertical="top"/>
    </xf>
    <xf numFmtId="37" fontId="13" fillId="4" borderId="1" xfId="1" applyNumberFormat="1" applyFont="1" applyFill="1" applyBorder="1" applyAlignment="1">
      <alignment horizontal="center" vertical="top"/>
    </xf>
    <xf numFmtId="0" fontId="13" fillId="4" borderId="1" xfId="0" applyFont="1" applyFill="1" applyBorder="1" applyAlignment="1">
      <alignment vertical="top"/>
    </xf>
    <xf numFmtId="0" fontId="13" fillId="9" borderId="1" xfId="0" applyFont="1" applyFill="1" applyBorder="1" applyAlignment="1">
      <alignment vertical="top"/>
    </xf>
    <xf numFmtId="0" fontId="13" fillId="0" borderId="3" xfId="0" applyFont="1" applyBorder="1" applyAlignment="1">
      <alignment horizontal="left" vertical="top" wrapText="1"/>
    </xf>
    <xf numFmtId="37" fontId="13" fillId="4" borderId="3" xfId="1" applyNumberFormat="1" applyFont="1" applyFill="1" applyBorder="1" applyAlignment="1">
      <alignment horizontal="center" vertical="top"/>
    </xf>
    <xf numFmtId="0" fontId="13" fillId="4" borderId="3" xfId="0" applyFont="1" applyFill="1" applyBorder="1" applyAlignment="1">
      <alignment vertical="top"/>
    </xf>
    <xf numFmtId="37" fontId="13" fillId="9" borderId="3" xfId="1" applyNumberFormat="1" applyFont="1" applyFill="1" applyBorder="1" applyAlignment="1">
      <alignment horizontal="center" vertical="top"/>
    </xf>
    <xf numFmtId="0" fontId="13" fillId="9" borderId="3" xfId="0" applyFont="1" applyFill="1" applyBorder="1" applyAlignment="1">
      <alignment vertical="top"/>
    </xf>
    <xf numFmtId="0" fontId="12" fillId="6" borderId="9" xfId="0" applyFont="1" applyFill="1" applyBorder="1" applyAlignment="1">
      <alignment horizontal="right" vertical="top"/>
    </xf>
    <xf numFmtId="37" fontId="13" fillId="6" borderId="1" xfId="1" applyNumberFormat="1" applyFont="1" applyFill="1" applyBorder="1" applyAlignment="1">
      <alignment horizontal="center" vertical="top"/>
    </xf>
    <xf numFmtId="0" fontId="12" fillId="6" borderId="1" xfId="0" applyFont="1" applyFill="1" applyBorder="1" applyAlignment="1">
      <alignment horizontal="right" vertical="top"/>
    </xf>
    <xf numFmtId="0" fontId="12" fillId="0" borderId="0" xfId="0" applyFont="1" applyAlignment="1">
      <alignment horizontal="right" vertical="top"/>
    </xf>
    <xf numFmtId="165" fontId="13" fillId="0" borderId="1" xfId="0" applyNumberFormat="1" applyFont="1" applyBorder="1" applyAlignment="1">
      <alignment horizontal="center" vertical="top"/>
    </xf>
    <xf numFmtId="0" fontId="12" fillId="0" borderId="1" xfId="0" applyFont="1" applyBorder="1" applyAlignment="1">
      <alignment horizontal="right" vertical="top"/>
    </xf>
    <xf numFmtId="0" fontId="13" fillId="6" borderId="1" xfId="1" applyNumberFormat="1" applyFont="1" applyFill="1" applyBorder="1" applyAlignment="1">
      <alignment horizontal="center" vertical="top"/>
    </xf>
    <xf numFmtId="0" fontId="12" fillId="6" borderId="1" xfId="0" applyFont="1" applyFill="1" applyBorder="1" applyAlignment="1">
      <alignment horizontal="center" vertical="top"/>
    </xf>
    <xf numFmtId="0" fontId="12" fillId="6" borderId="1" xfId="1" applyNumberFormat="1" applyFont="1" applyFill="1" applyBorder="1" applyAlignment="1">
      <alignment horizontal="center" vertical="top"/>
    </xf>
    <xf numFmtId="0" fontId="11" fillId="2" borderId="0" xfId="0" applyFont="1" applyFill="1" applyAlignment="1">
      <alignment vertical="top"/>
    </xf>
    <xf numFmtId="37" fontId="11" fillId="0" borderId="0" xfId="0" applyNumberFormat="1" applyFont="1"/>
    <xf numFmtId="0" fontId="9" fillId="8" borderId="0" xfId="0" applyFont="1" applyFill="1"/>
    <xf numFmtId="0" fontId="9" fillId="8" borderId="1" xfId="0" applyFont="1" applyFill="1" applyBorder="1" applyAlignment="1">
      <alignment vertical="top"/>
    </xf>
    <xf numFmtId="0" fontId="11" fillId="0" borderId="0" xfId="2" applyNumberFormat="1" applyFont="1"/>
    <xf numFmtId="2" fontId="11" fillId="0" borderId="0" xfId="2" applyNumberFormat="1" applyFont="1"/>
    <xf numFmtId="0" fontId="13" fillId="8" borderId="0" xfId="0" applyFont="1" applyFill="1" applyAlignment="1">
      <alignment vertical="top"/>
    </xf>
    <xf numFmtId="2" fontId="13" fillId="0" borderId="1" xfId="2" applyNumberFormat="1" applyFont="1" applyBorder="1" applyAlignment="1">
      <alignment horizontal="center" vertical="top"/>
    </xf>
    <xf numFmtId="0" fontId="13" fillId="4" borderId="1" xfId="0" applyFont="1" applyFill="1" applyBorder="1" applyAlignment="1">
      <alignment horizontal="center" vertical="top"/>
    </xf>
    <xf numFmtId="0" fontId="16" fillId="0" borderId="1" xfId="0" applyFont="1" applyBorder="1" applyAlignment="1">
      <alignment horizontal="left" vertical="top" wrapText="1"/>
    </xf>
    <xf numFmtId="0" fontId="16" fillId="0" borderId="1" xfId="0" applyFont="1" applyBorder="1" applyAlignment="1">
      <alignment horizontal="center" vertical="top"/>
    </xf>
    <xf numFmtId="37" fontId="16" fillId="0" borderId="1" xfId="0" applyNumberFormat="1" applyFont="1" applyBorder="1" applyAlignment="1">
      <alignment horizontal="center" vertical="top"/>
    </xf>
    <xf numFmtId="0" fontId="16" fillId="0" borderId="1" xfId="0" applyFont="1" applyBorder="1" applyAlignment="1">
      <alignment horizontal="left" vertical="top"/>
    </xf>
    <xf numFmtId="0" fontId="17" fillId="4" borderId="1" xfId="0" applyFont="1" applyFill="1" applyBorder="1" applyAlignment="1">
      <alignment horizontal="left" vertical="top" wrapText="1"/>
    </xf>
    <xf numFmtId="0" fontId="16"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1" xfId="0" applyFont="1" applyFill="1" applyBorder="1" applyAlignment="1">
      <alignment horizontal="left" vertical="top"/>
    </xf>
    <xf numFmtId="0" fontId="12" fillId="10" borderId="1" xfId="0" applyFont="1" applyFill="1" applyBorder="1" applyAlignment="1">
      <alignment horizontal="center" vertical="top"/>
    </xf>
    <xf numFmtId="37" fontId="12" fillId="10" borderId="1" xfId="0" applyNumberFormat="1" applyFont="1" applyFill="1" applyBorder="1" applyAlignment="1">
      <alignment horizontal="center" vertical="top"/>
    </xf>
    <xf numFmtId="37" fontId="16" fillId="4" borderId="1" xfId="0" applyNumberFormat="1" applyFont="1" applyFill="1" applyBorder="1" applyAlignment="1">
      <alignment horizontal="center" vertical="top"/>
    </xf>
    <xf numFmtId="0" fontId="17" fillId="11" borderId="1" xfId="0" applyFont="1" applyFill="1" applyBorder="1" applyAlignment="1">
      <alignment horizontal="center" vertical="top"/>
    </xf>
    <xf numFmtId="0" fontId="17" fillId="11" borderId="1" xfId="0" applyFont="1" applyFill="1" applyBorder="1" applyAlignment="1">
      <alignment horizontal="center" vertical="top" wrapText="1"/>
    </xf>
    <xf numFmtId="0" fontId="8" fillId="8" borderId="1" xfId="0" applyFont="1" applyFill="1" applyBorder="1" applyAlignment="1">
      <alignment horizontal="center" vertical="top" wrapText="1"/>
    </xf>
    <xf numFmtId="0" fontId="13" fillId="8" borderId="7" xfId="0" applyFont="1" applyFill="1" applyBorder="1" applyAlignment="1">
      <alignment horizontal="center" vertical="top"/>
    </xf>
    <xf numFmtId="37" fontId="13" fillId="8" borderId="1" xfId="1" applyNumberFormat="1" applyFont="1" applyFill="1" applyBorder="1" applyAlignment="1">
      <alignment horizontal="center" vertical="top"/>
    </xf>
    <xf numFmtId="0" fontId="13" fillId="8" borderId="1" xfId="0" applyFont="1" applyFill="1" applyBorder="1" applyAlignment="1">
      <alignment horizontal="center" vertical="top"/>
    </xf>
    <xf numFmtId="0" fontId="13" fillId="8" borderId="3" xfId="0" applyFont="1" applyFill="1" applyBorder="1" applyAlignment="1">
      <alignment horizontal="center" vertical="top"/>
    </xf>
    <xf numFmtId="165" fontId="13" fillId="8" borderId="1" xfId="0" applyNumberFormat="1" applyFont="1" applyFill="1" applyBorder="1" applyAlignment="1">
      <alignment horizontal="center" vertical="top"/>
    </xf>
    <xf numFmtId="0" fontId="13" fillId="8" borderId="1" xfId="1" applyNumberFormat="1" applyFont="1" applyFill="1" applyBorder="1" applyAlignment="1">
      <alignment horizontal="center" vertical="top"/>
    </xf>
    <xf numFmtId="2" fontId="13" fillId="8" borderId="1" xfId="2" applyNumberFormat="1" applyFont="1" applyFill="1" applyBorder="1" applyAlignment="1">
      <alignment horizontal="center" vertical="top"/>
    </xf>
    <xf numFmtId="0" fontId="10" fillId="7" borderId="1" xfId="0" applyFont="1" applyFill="1" applyBorder="1" applyAlignment="1">
      <alignment vertical="top"/>
    </xf>
    <xf numFmtId="0" fontId="17" fillId="8" borderId="1" xfId="0" applyFont="1" applyFill="1" applyBorder="1" applyAlignment="1">
      <alignment horizontal="center" vertical="top" wrapText="1"/>
    </xf>
    <xf numFmtId="0" fontId="16" fillId="8" borderId="1" xfId="0" applyFont="1" applyFill="1" applyBorder="1" applyAlignment="1">
      <alignment horizontal="center" vertical="top"/>
    </xf>
    <xf numFmtId="0" fontId="12" fillId="8" borderId="2" xfId="0" applyFont="1" applyFill="1" applyBorder="1" applyAlignment="1">
      <alignment horizontal="right" vertical="top"/>
    </xf>
    <xf numFmtId="0" fontId="12" fillId="8" borderId="1" xfId="0" applyFont="1" applyFill="1" applyBorder="1" applyAlignment="1">
      <alignment horizontal="center" vertical="top"/>
    </xf>
    <xf numFmtId="0" fontId="12" fillId="8" borderId="1" xfId="0" applyFont="1" applyFill="1" applyBorder="1" applyAlignment="1">
      <alignment horizontal="right" vertical="top"/>
    </xf>
    <xf numFmtId="0" fontId="11" fillId="12" borderId="0" xfId="0" applyFont="1" applyFill="1"/>
    <xf numFmtId="2" fontId="12" fillId="10" borderId="1" xfId="2" applyNumberFormat="1" applyFont="1" applyFill="1" applyBorder="1" applyAlignment="1">
      <alignment horizontal="center" vertical="top"/>
    </xf>
    <xf numFmtId="0" fontId="10" fillId="7" borderId="1" xfId="0" applyFont="1" applyFill="1" applyBorder="1" applyAlignment="1">
      <alignment horizontal="center" vertical="top"/>
    </xf>
    <xf numFmtId="0" fontId="13" fillId="2" borderId="0" xfId="0" applyFont="1" applyFill="1" applyAlignment="1">
      <alignment horizontal="left" vertical="top" wrapText="1"/>
    </xf>
    <xf numFmtId="0" fontId="10" fillId="7" borderId="4" xfId="0" applyFont="1" applyFill="1" applyBorder="1" applyAlignment="1">
      <alignment horizontal="center" vertical="top"/>
    </xf>
    <xf numFmtId="0" fontId="10" fillId="7" borderId="5" xfId="0" applyFont="1" applyFill="1" applyBorder="1" applyAlignment="1">
      <alignment horizontal="center" vertical="top"/>
    </xf>
    <xf numFmtId="0" fontId="10" fillId="7" borderId="2" xfId="0" applyFont="1" applyFill="1" applyBorder="1" applyAlignment="1">
      <alignment horizontal="center" vertical="top"/>
    </xf>
    <xf numFmtId="0" fontId="17" fillId="4" borderId="3" xfId="0" applyFont="1" applyFill="1" applyBorder="1" applyAlignment="1">
      <alignment horizontal="center" vertical="top"/>
    </xf>
    <xf numFmtId="0" fontId="17" fillId="4" borderId="6" xfId="0" applyFont="1" applyFill="1" applyBorder="1" applyAlignment="1">
      <alignment horizontal="center" vertical="top"/>
    </xf>
    <xf numFmtId="0" fontId="17" fillId="4" borderId="7" xfId="0" applyFont="1" applyFill="1" applyBorder="1" applyAlignment="1">
      <alignment horizontal="center" vertical="top"/>
    </xf>
    <xf numFmtId="0" fontId="12" fillId="10" borderId="4" xfId="0" applyFont="1" applyFill="1" applyBorder="1" applyAlignment="1">
      <alignment horizontal="right" vertical="top"/>
    </xf>
    <xf numFmtId="0" fontId="12" fillId="10" borderId="5" xfId="0" applyFont="1" applyFill="1" applyBorder="1" applyAlignment="1">
      <alignment horizontal="right" vertical="top"/>
    </xf>
    <xf numFmtId="0" fontId="12" fillId="10" borderId="2" xfId="0" applyFont="1" applyFill="1" applyBorder="1" applyAlignment="1">
      <alignment horizontal="right" vertical="top"/>
    </xf>
    <xf numFmtId="0" fontId="12" fillId="10" borderId="1" xfId="0" applyFont="1" applyFill="1" applyBorder="1" applyAlignment="1">
      <alignment horizontal="right" vertical="top"/>
    </xf>
    <xf numFmtId="0" fontId="12" fillId="4" borderId="0" xfId="0" applyFont="1" applyFill="1" applyAlignment="1">
      <alignment horizontal="left" vertical="top" wrapText="1"/>
    </xf>
    <xf numFmtId="0" fontId="4" fillId="0" borderId="3"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1" fillId="0" borderId="1" xfId="0" applyFont="1" applyBorder="1" applyAlignment="1">
      <alignment horizontal="left" vertical="top" wrapText="1"/>
    </xf>
    <xf numFmtId="0" fontId="1" fillId="0" borderId="3"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3"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3"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8" fillId="0" borderId="0" xfId="0" applyFont="1" applyAlignment="1">
      <alignment vertical="center"/>
    </xf>
    <xf numFmtId="0" fontId="19" fillId="0" borderId="0" xfId="0" applyFont="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5"/>
  <sheetViews>
    <sheetView topLeftCell="B1" zoomScaleNormal="100" workbookViewId="0">
      <selection activeCell="Q1" sqref="Q1"/>
    </sheetView>
  </sheetViews>
  <sheetFormatPr defaultRowHeight="15" x14ac:dyDescent="0.25"/>
  <cols>
    <col min="1" max="1" width="27.85546875" style="21" customWidth="1"/>
    <col min="2" max="2" width="11" style="21" customWidth="1"/>
    <col min="3" max="3" width="10.85546875" style="21" customWidth="1"/>
    <col min="4" max="4" width="10" style="21" customWidth="1"/>
    <col min="5" max="5" width="9.140625" style="21" customWidth="1"/>
    <col min="6" max="6" width="0.5703125" style="21" customWidth="1"/>
    <col min="7" max="7" width="24.85546875" style="21" customWidth="1"/>
    <col min="8" max="8" width="9.140625" style="21"/>
    <col min="9" max="9" width="11.42578125" style="21" customWidth="1"/>
    <col min="10" max="10" width="8" style="21" customWidth="1"/>
    <col min="11" max="11" width="8.28515625" style="21" customWidth="1"/>
    <col min="12" max="12" width="0.5703125" style="21" customWidth="1"/>
    <col min="13" max="13" width="30.42578125" style="21" customWidth="1"/>
    <col min="14" max="14" width="11.42578125" style="21" customWidth="1"/>
    <col min="15" max="15" width="8.140625" style="21" customWidth="1"/>
    <col min="16" max="16" width="8.28515625" style="21" customWidth="1"/>
    <col min="17" max="16384" width="9.140625" style="21"/>
  </cols>
  <sheetData>
    <row r="1" spans="1:16" x14ac:dyDescent="0.25">
      <c r="A1" s="89" t="s">
        <v>74</v>
      </c>
      <c r="B1" s="90"/>
      <c r="C1" s="90"/>
      <c r="D1" s="90"/>
      <c r="E1" s="91"/>
      <c r="F1" s="79"/>
      <c r="G1" s="89" t="s">
        <v>115</v>
      </c>
      <c r="H1" s="90"/>
      <c r="I1" s="90"/>
      <c r="J1" s="90"/>
      <c r="K1" s="91"/>
      <c r="L1" s="51"/>
      <c r="M1" s="87" t="s">
        <v>80</v>
      </c>
      <c r="N1" s="87"/>
      <c r="O1" s="87"/>
      <c r="P1" s="87"/>
    </row>
    <row r="2" spans="1:16" ht="38.25" x14ac:dyDescent="0.25">
      <c r="A2" s="19" t="s">
        <v>63</v>
      </c>
      <c r="B2" s="20" t="s">
        <v>64</v>
      </c>
      <c r="C2" s="20" t="s">
        <v>65</v>
      </c>
      <c r="D2" s="20" t="s">
        <v>12</v>
      </c>
      <c r="E2" s="20" t="s">
        <v>89</v>
      </c>
      <c r="F2" s="71"/>
      <c r="G2" s="19" t="s">
        <v>63</v>
      </c>
      <c r="H2" s="20" t="s">
        <v>71</v>
      </c>
      <c r="I2" s="20" t="s">
        <v>82</v>
      </c>
      <c r="J2" s="20" t="s">
        <v>65</v>
      </c>
      <c r="K2" s="20" t="s">
        <v>12</v>
      </c>
      <c r="L2" s="52"/>
      <c r="M2" s="19" t="s">
        <v>63</v>
      </c>
      <c r="N2" s="20" t="s">
        <v>83</v>
      </c>
      <c r="O2" s="20" t="s">
        <v>65</v>
      </c>
      <c r="P2" s="20" t="s">
        <v>12</v>
      </c>
    </row>
    <row r="3" spans="1:16" ht="38.25" x14ac:dyDescent="0.25">
      <c r="A3" s="24" t="s">
        <v>91</v>
      </c>
      <c r="B3" s="25">
        <f>1300*15</f>
        <v>19500</v>
      </c>
      <c r="C3" s="25">
        <f>1300*15</f>
        <v>19500</v>
      </c>
      <c r="D3" s="25">
        <f>1300*15</f>
        <v>19500</v>
      </c>
      <c r="E3" s="25">
        <f>1900*15</f>
        <v>28500</v>
      </c>
      <c r="F3" s="72"/>
      <c r="G3" s="26" t="s">
        <v>92</v>
      </c>
      <c r="H3" s="27">
        <f>1000*15</f>
        <v>15000</v>
      </c>
      <c r="I3" s="27">
        <f>1150*15</f>
        <v>17250</v>
      </c>
      <c r="J3" s="27">
        <f>1000*15</f>
        <v>15000</v>
      </c>
      <c r="K3" s="27">
        <f>1000*15</f>
        <v>15000</v>
      </c>
      <c r="L3" s="22"/>
      <c r="M3" s="26" t="s">
        <v>92</v>
      </c>
      <c r="N3" s="28">
        <f>1150*15</f>
        <v>17250</v>
      </c>
      <c r="O3" s="29">
        <f>1050*15</f>
        <v>15750</v>
      </c>
      <c r="P3" s="29">
        <f>1050*15</f>
        <v>15750</v>
      </c>
    </row>
    <row r="4" spans="1:16" ht="25.5" x14ac:dyDescent="0.25">
      <c r="A4" s="24" t="s">
        <v>116</v>
      </c>
      <c r="B4" s="30">
        <f>15*6</f>
        <v>90</v>
      </c>
      <c r="C4" s="30">
        <f t="shared" ref="C4:E4" si="0">15*6</f>
        <v>90</v>
      </c>
      <c r="D4" s="30">
        <f t="shared" si="0"/>
        <v>90</v>
      </c>
      <c r="E4" s="30">
        <f t="shared" si="0"/>
        <v>90</v>
      </c>
      <c r="F4" s="73"/>
      <c r="G4" s="24" t="s">
        <v>75</v>
      </c>
      <c r="H4" s="31">
        <f>12*15</f>
        <v>180</v>
      </c>
      <c r="I4" s="31">
        <f>12*15</f>
        <v>180</v>
      </c>
      <c r="J4" s="31">
        <f>12*15</f>
        <v>180</v>
      </c>
      <c r="K4" s="31">
        <f>12*15</f>
        <v>180</v>
      </c>
      <c r="L4" s="22"/>
      <c r="M4" s="24" t="s">
        <v>77</v>
      </c>
      <c r="N4" s="31">
        <f>10*15</f>
        <v>150</v>
      </c>
      <c r="O4" s="31">
        <f t="shared" ref="O4:P4" si="1">10*15</f>
        <v>150</v>
      </c>
      <c r="P4" s="31">
        <f t="shared" si="1"/>
        <v>150</v>
      </c>
    </row>
    <row r="5" spans="1:16" ht="25.5" x14ac:dyDescent="0.25">
      <c r="A5" s="24" t="s">
        <v>84</v>
      </c>
      <c r="B5" s="30">
        <f>60*15</f>
        <v>900</v>
      </c>
      <c r="C5" s="30">
        <f t="shared" ref="C5:E5" si="2">60*15</f>
        <v>900</v>
      </c>
      <c r="D5" s="30">
        <f t="shared" si="2"/>
        <v>900</v>
      </c>
      <c r="E5" s="30">
        <f t="shared" si="2"/>
        <v>900</v>
      </c>
      <c r="F5" s="73"/>
      <c r="G5" s="24" t="s">
        <v>76</v>
      </c>
      <c r="H5" s="30">
        <f>60*15</f>
        <v>900</v>
      </c>
      <c r="I5" s="30">
        <f>60*15</f>
        <v>900</v>
      </c>
      <c r="J5" s="30">
        <f>60*15</f>
        <v>900</v>
      </c>
      <c r="K5" s="30">
        <f>60*15</f>
        <v>900</v>
      </c>
      <c r="L5" s="22"/>
      <c r="M5" s="24" t="s">
        <v>81</v>
      </c>
      <c r="N5" s="31">
        <f>37.5*15</f>
        <v>562.5</v>
      </c>
      <c r="O5" s="31">
        <f t="shared" ref="O5:P5" si="3">37.5*15</f>
        <v>562.5</v>
      </c>
      <c r="P5" s="31">
        <f t="shared" si="3"/>
        <v>562.5</v>
      </c>
    </row>
    <row r="6" spans="1:16" ht="38.25" x14ac:dyDescent="0.25">
      <c r="A6" s="24" t="s">
        <v>113</v>
      </c>
      <c r="B6" s="30">
        <f>20*15</f>
        <v>300</v>
      </c>
      <c r="C6" s="30">
        <f t="shared" ref="C6:E6" si="4">20*15</f>
        <v>300</v>
      </c>
      <c r="D6" s="30">
        <f t="shared" si="4"/>
        <v>300</v>
      </c>
      <c r="E6" s="30">
        <f t="shared" si="4"/>
        <v>300</v>
      </c>
      <c r="F6" s="73"/>
      <c r="G6" s="24" t="s">
        <v>72</v>
      </c>
      <c r="H6" s="30">
        <f>50*15</f>
        <v>750</v>
      </c>
      <c r="I6" s="30">
        <f t="shared" ref="I6:K6" si="5">50*15</f>
        <v>750</v>
      </c>
      <c r="J6" s="30">
        <f t="shared" si="5"/>
        <v>750</v>
      </c>
      <c r="K6" s="30">
        <f t="shared" si="5"/>
        <v>750</v>
      </c>
      <c r="L6" s="22"/>
      <c r="M6" s="24" t="s">
        <v>79</v>
      </c>
      <c r="N6" s="31">
        <f>10*15</f>
        <v>150</v>
      </c>
      <c r="O6" s="31">
        <f>20*15</f>
        <v>300</v>
      </c>
      <c r="P6" s="31">
        <f>20*15</f>
        <v>300</v>
      </c>
    </row>
    <row r="7" spans="1:16" ht="38.25" x14ac:dyDescent="0.25">
      <c r="A7" s="24" t="s">
        <v>70</v>
      </c>
      <c r="B7" s="25">
        <f>15/250*2000</f>
        <v>120</v>
      </c>
      <c r="C7" s="25">
        <f t="shared" ref="C7:E7" si="6">15/250*2000</f>
        <v>120</v>
      </c>
      <c r="D7" s="25">
        <f t="shared" si="6"/>
        <v>120</v>
      </c>
      <c r="E7" s="25">
        <f t="shared" si="6"/>
        <v>120</v>
      </c>
      <c r="F7" s="74"/>
      <c r="G7" s="24" t="s">
        <v>70</v>
      </c>
      <c r="H7" s="25">
        <f>15/250*2000</f>
        <v>120</v>
      </c>
      <c r="I7" s="25">
        <f t="shared" ref="I7:K7" si="7">15/250*2000</f>
        <v>120</v>
      </c>
      <c r="J7" s="25">
        <f t="shared" si="7"/>
        <v>120</v>
      </c>
      <c r="K7" s="25">
        <f t="shared" si="7"/>
        <v>120</v>
      </c>
      <c r="L7" s="22"/>
      <c r="M7" s="24" t="s">
        <v>70</v>
      </c>
      <c r="N7" s="25">
        <f>15/250*2000</f>
        <v>120</v>
      </c>
      <c r="O7" s="25">
        <f t="shared" ref="O7:P7" si="8">15/250*2000</f>
        <v>120</v>
      </c>
      <c r="P7" s="25">
        <f t="shared" si="8"/>
        <v>120</v>
      </c>
    </row>
    <row r="8" spans="1:16" ht="25.5" x14ac:dyDescent="0.25">
      <c r="A8" s="24" t="s">
        <v>69</v>
      </c>
      <c r="B8" s="25">
        <f>8*15</f>
        <v>120</v>
      </c>
      <c r="C8" s="25">
        <f t="shared" ref="C8:E8" si="9">8*15</f>
        <v>120</v>
      </c>
      <c r="D8" s="25">
        <f t="shared" si="9"/>
        <v>120</v>
      </c>
      <c r="E8" s="25">
        <f t="shared" si="9"/>
        <v>120</v>
      </c>
      <c r="F8" s="74"/>
      <c r="G8" s="24" t="s">
        <v>73</v>
      </c>
      <c r="H8" s="25">
        <f>12*15</f>
        <v>180</v>
      </c>
      <c r="I8" s="25">
        <f t="shared" ref="I8:K8" si="10">12*15</f>
        <v>180</v>
      </c>
      <c r="J8" s="25">
        <f t="shared" si="10"/>
        <v>180</v>
      </c>
      <c r="K8" s="25">
        <f t="shared" si="10"/>
        <v>180</v>
      </c>
      <c r="L8" s="22"/>
      <c r="M8" s="24" t="s">
        <v>78</v>
      </c>
      <c r="N8" s="29">
        <f>3*15</f>
        <v>45</v>
      </c>
      <c r="O8" s="29">
        <f t="shared" ref="O8:P8" si="11">3*15</f>
        <v>45</v>
      </c>
      <c r="P8" s="29">
        <f t="shared" si="11"/>
        <v>45</v>
      </c>
    </row>
    <row r="9" spans="1:16" ht="51" x14ac:dyDescent="0.25">
      <c r="A9" s="24" t="s">
        <v>117</v>
      </c>
      <c r="B9" s="32"/>
      <c r="C9" s="33"/>
      <c r="D9" s="57"/>
      <c r="E9" s="25">
        <f>(1500*3%)*15</f>
        <v>675</v>
      </c>
      <c r="F9" s="74"/>
      <c r="G9" s="24" t="s">
        <v>87</v>
      </c>
      <c r="H9" s="32"/>
      <c r="I9" s="32"/>
      <c r="J9" s="33"/>
      <c r="K9" s="25">
        <f>(1250*10%)*15</f>
        <v>1875</v>
      </c>
      <c r="L9" s="22"/>
      <c r="M9" s="24" t="s">
        <v>88</v>
      </c>
      <c r="N9" s="31"/>
      <c r="O9" s="34"/>
      <c r="P9" s="25">
        <f>(1250*10%)*15</f>
        <v>1875</v>
      </c>
    </row>
    <row r="10" spans="1:16" ht="25.5" x14ac:dyDescent="0.25">
      <c r="A10" s="24" t="s">
        <v>90</v>
      </c>
      <c r="B10" s="32"/>
      <c r="C10" s="33"/>
      <c r="D10" s="57"/>
      <c r="E10" s="25">
        <f>(1500*1.7%)*15</f>
        <v>382.50000000000006</v>
      </c>
      <c r="F10" s="75"/>
      <c r="G10" s="35" t="s">
        <v>68</v>
      </c>
      <c r="H10" s="36"/>
      <c r="I10" s="36"/>
      <c r="J10" s="37"/>
      <c r="K10" s="25">
        <f>(1250*0.5%)*15</f>
        <v>93.75</v>
      </c>
      <c r="L10" s="22"/>
      <c r="M10" s="35" t="s">
        <v>68</v>
      </c>
      <c r="N10" s="38"/>
      <c r="O10" s="39"/>
      <c r="P10" s="25">
        <f>(1250*0.5%)*15</f>
        <v>93.75</v>
      </c>
    </row>
    <row r="11" spans="1:16" x14ac:dyDescent="0.25">
      <c r="A11" s="40" t="s">
        <v>67</v>
      </c>
      <c r="B11" s="41">
        <f>SUM(B2:B10)</f>
        <v>21030</v>
      </c>
      <c r="C11" s="41">
        <f t="shared" ref="C11:E11" si="12">SUM(C2:C10)</f>
        <v>21030</v>
      </c>
      <c r="D11" s="41">
        <f t="shared" si="12"/>
        <v>21030</v>
      </c>
      <c r="E11" s="41">
        <f t="shared" si="12"/>
        <v>31087.5</v>
      </c>
      <c r="F11" s="73"/>
      <c r="G11" s="42" t="s">
        <v>67</v>
      </c>
      <c r="H11" s="41">
        <f>SUM(H3:H10)</f>
        <v>17130</v>
      </c>
      <c r="I11" s="41">
        <f t="shared" ref="I11:K11" si="13">SUM(I3:I10)</f>
        <v>19380</v>
      </c>
      <c r="J11" s="41">
        <f t="shared" si="13"/>
        <v>17130</v>
      </c>
      <c r="K11" s="41">
        <f t="shared" si="13"/>
        <v>19098.75</v>
      </c>
      <c r="L11" s="23"/>
      <c r="M11" s="42" t="s">
        <v>67</v>
      </c>
      <c r="N11" s="41">
        <f>SUM(N2:N10)</f>
        <v>18277.5</v>
      </c>
      <c r="O11" s="41">
        <f t="shared" ref="O11:P11" si="14">SUM(O2:O10)</f>
        <v>16927.5</v>
      </c>
      <c r="P11" s="41">
        <f t="shared" si="14"/>
        <v>18896.25</v>
      </c>
    </row>
    <row r="12" spans="1:16" ht="4.5" customHeight="1" x14ac:dyDescent="0.25">
      <c r="A12" s="43"/>
      <c r="B12" s="44"/>
      <c r="C12" s="44"/>
      <c r="D12" s="44"/>
      <c r="E12" s="44"/>
      <c r="F12" s="76"/>
      <c r="G12" s="45"/>
      <c r="H12" s="44"/>
      <c r="I12" s="44"/>
      <c r="J12" s="44"/>
      <c r="K12" s="44"/>
      <c r="L12" s="23"/>
      <c r="M12" s="45"/>
      <c r="N12" s="44"/>
      <c r="O12" s="44"/>
      <c r="P12" s="44"/>
    </row>
    <row r="13" spans="1:16" x14ac:dyDescent="0.25">
      <c r="A13" s="42" t="s">
        <v>66</v>
      </c>
      <c r="B13" s="46">
        <f>1500*15</f>
        <v>22500</v>
      </c>
      <c r="C13" s="46">
        <f>1350*15</f>
        <v>20250</v>
      </c>
      <c r="D13" s="46">
        <f>1400*15</f>
        <v>21000</v>
      </c>
      <c r="E13" s="46">
        <f>2200*15</f>
        <v>33000</v>
      </c>
      <c r="F13" s="77"/>
      <c r="G13" s="42" t="s">
        <v>66</v>
      </c>
      <c r="H13" s="47">
        <f>1250*15</f>
        <v>18750</v>
      </c>
      <c r="I13" s="47">
        <f>1350*15</f>
        <v>20250</v>
      </c>
      <c r="J13" s="47">
        <f>1150*15</f>
        <v>17250</v>
      </c>
      <c r="K13" s="47">
        <f>1250*15</f>
        <v>18750</v>
      </c>
      <c r="L13" s="23"/>
      <c r="M13" s="42" t="s">
        <v>66</v>
      </c>
      <c r="N13" s="48">
        <f>1400*15</f>
        <v>21000</v>
      </c>
      <c r="O13" s="48">
        <f>1250*15</f>
        <v>18750</v>
      </c>
      <c r="P13" s="48">
        <f>1250*15</f>
        <v>18750</v>
      </c>
    </row>
    <row r="14" spans="1:16" x14ac:dyDescent="0.25">
      <c r="A14" s="45" t="s">
        <v>86</v>
      </c>
      <c r="B14" s="56">
        <f>(B13-B11)*100/B11</f>
        <v>6.9900142653352351</v>
      </c>
      <c r="C14" s="56">
        <f>(C13-C11)*100/C11</f>
        <v>-3.7089871611982881</v>
      </c>
      <c r="D14" s="56">
        <f>(D13-D11)*100/D11</f>
        <v>-0.14265335235378032</v>
      </c>
      <c r="E14" s="56">
        <f>(E13-E11)*100/E11</f>
        <v>6.1519903498190587</v>
      </c>
      <c r="F14" s="78"/>
      <c r="G14" s="45" t="s">
        <v>86</v>
      </c>
      <c r="H14" s="56">
        <f>(H13-H11)*100/H11</f>
        <v>9.4570928196147115</v>
      </c>
      <c r="I14" s="56">
        <f t="shared" ref="I14:K14" si="15">(I13-I11)*100/I11</f>
        <v>4.4891640866873068</v>
      </c>
      <c r="J14" s="56">
        <f t="shared" si="15"/>
        <v>0.70052539404553416</v>
      </c>
      <c r="K14" s="56">
        <f t="shared" si="15"/>
        <v>-1.8260357353229923</v>
      </c>
      <c r="L14" s="55"/>
      <c r="M14" s="45" t="s">
        <v>85</v>
      </c>
      <c r="N14" s="56">
        <f>(N13-N11)*100/N11</f>
        <v>14.895363151415674</v>
      </c>
      <c r="O14" s="56">
        <f t="shared" ref="O14:P14" si="16">(O13-O11)*100/O11</f>
        <v>10.766504209127159</v>
      </c>
      <c r="P14" s="56">
        <f t="shared" si="16"/>
        <v>-0.77396308791426871</v>
      </c>
    </row>
    <row r="15" spans="1:16" ht="17.25" customHeight="1" x14ac:dyDescent="0.25">
      <c r="A15" s="85"/>
      <c r="B15" s="85"/>
      <c r="C15" s="85"/>
      <c r="D15" s="85"/>
      <c r="E15" s="85"/>
      <c r="F15" s="85"/>
      <c r="G15" s="85"/>
      <c r="H15" s="49"/>
      <c r="I15" s="49"/>
      <c r="J15" s="49"/>
      <c r="K15" s="49"/>
      <c r="L15" s="49"/>
      <c r="M15" s="88"/>
      <c r="N15" s="88"/>
      <c r="O15" s="88"/>
      <c r="P15" s="88"/>
    </row>
    <row r="16" spans="1:16" x14ac:dyDescent="0.25">
      <c r="B16" s="53"/>
      <c r="G16" s="50"/>
      <c r="J16" s="54"/>
    </row>
    <row r="17" spans="1:7" ht="39.75" customHeight="1" x14ac:dyDescent="0.25">
      <c r="A17" s="70" t="s">
        <v>109</v>
      </c>
      <c r="B17" s="69" t="s">
        <v>94</v>
      </c>
      <c r="C17" s="70" t="s">
        <v>110</v>
      </c>
      <c r="D17" s="70" t="s">
        <v>112</v>
      </c>
      <c r="E17" s="70" t="s">
        <v>102</v>
      </c>
      <c r="F17" s="80"/>
      <c r="G17" s="69" t="s">
        <v>119</v>
      </c>
    </row>
    <row r="18" spans="1:7" x14ac:dyDescent="0.25">
      <c r="A18" s="62" t="s">
        <v>101</v>
      </c>
      <c r="B18" s="92" t="s">
        <v>96</v>
      </c>
      <c r="C18" s="63"/>
      <c r="D18" s="63"/>
      <c r="E18" s="63"/>
      <c r="F18" s="81"/>
      <c r="G18" s="68"/>
    </row>
    <row r="19" spans="1:7" x14ac:dyDescent="0.25">
      <c r="A19" s="58" t="s">
        <v>105</v>
      </c>
      <c r="B19" s="93"/>
      <c r="C19" s="59">
        <v>6</v>
      </c>
      <c r="D19" s="29">
        <v>2000</v>
      </c>
      <c r="E19" s="59">
        <v>1</v>
      </c>
      <c r="F19" s="81"/>
      <c r="G19" s="60">
        <f>C19*D19*E19</f>
        <v>12000</v>
      </c>
    </row>
    <row r="20" spans="1:7" x14ac:dyDescent="0.25">
      <c r="A20" s="58" t="s">
        <v>6</v>
      </c>
      <c r="B20" s="94"/>
      <c r="C20" s="59">
        <v>4</v>
      </c>
      <c r="D20" s="29">
        <v>2000</v>
      </c>
      <c r="E20" s="59">
        <v>1</v>
      </c>
      <c r="F20" s="81"/>
      <c r="G20" s="60">
        <f>C20*D20*E20</f>
        <v>8000</v>
      </c>
    </row>
    <row r="21" spans="1:7" ht="15" customHeight="1" x14ac:dyDescent="0.25">
      <c r="A21" s="62" t="s">
        <v>93</v>
      </c>
      <c r="B21" s="92" t="s">
        <v>96</v>
      </c>
      <c r="C21" s="63"/>
      <c r="D21" s="63"/>
      <c r="E21" s="63"/>
      <c r="F21" s="81"/>
      <c r="G21" s="68"/>
    </row>
    <row r="22" spans="1:7" x14ac:dyDescent="0.25">
      <c r="A22" s="58" t="s">
        <v>97</v>
      </c>
      <c r="B22" s="93"/>
      <c r="C22" s="59">
        <v>4000</v>
      </c>
      <c r="D22" s="59">
        <v>1</v>
      </c>
      <c r="E22" s="59">
        <v>1</v>
      </c>
      <c r="F22" s="81"/>
      <c r="G22" s="60">
        <f>C22*D22*E22</f>
        <v>4000</v>
      </c>
    </row>
    <row r="23" spans="1:7" x14ac:dyDescent="0.25">
      <c r="A23" s="61" t="s">
        <v>106</v>
      </c>
      <c r="B23" s="93"/>
      <c r="C23" s="59">
        <v>1500</v>
      </c>
      <c r="D23" s="59">
        <v>1</v>
      </c>
      <c r="E23" s="59">
        <v>1</v>
      </c>
      <c r="F23" s="81"/>
      <c r="G23" s="60">
        <f>C23*D23*E23</f>
        <v>1500</v>
      </c>
    </row>
    <row r="24" spans="1:7" x14ac:dyDescent="0.25">
      <c r="A24" s="61" t="s">
        <v>99</v>
      </c>
      <c r="B24" s="93"/>
      <c r="C24" s="59">
        <v>500</v>
      </c>
      <c r="D24" s="59">
        <v>1</v>
      </c>
      <c r="E24" s="59">
        <v>1</v>
      </c>
      <c r="F24" s="81"/>
      <c r="G24" s="60">
        <f>C24*D24*E24</f>
        <v>500</v>
      </c>
    </row>
    <row r="25" spans="1:7" x14ac:dyDescent="0.25">
      <c r="A25" s="61" t="s">
        <v>107</v>
      </c>
      <c r="B25" s="93"/>
      <c r="C25" s="59">
        <v>300</v>
      </c>
      <c r="D25" s="59">
        <v>1</v>
      </c>
      <c r="E25" s="59">
        <v>1</v>
      </c>
      <c r="F25" s="81"/>
      <c r="G25" s="60">
        <f>C25*D25*E25</f>
        <v>300</v>
      </c>
    </row>
    <row r="26" spans="1:7" x14ac:dyDescent="0.25">
      <c r="A26" s="61" t="s">
        <v>114</v>
      </c>
      <c r="B26" s="93"/>
      <c r="C26" s="59">
        <v>500</v>
      </c>
      <c r="D26" s="59">
        <v>1</v>
      </c>
      <c r="E26" s="59">
        <v>1</v>
      </c>
      <c r="F26" s="81"/>
      <c r="G26" s="60">
        <v>500</v>
      </c>
    </row>
    <row r="27" spans="1:7" x14ac:dyDescent="0.25">
      <c r="A27" s="61" t="s">
        <v>108</v>
      </c>
      <c r="B27" s="93"/>
      <c r="C27" s="59">
        <v>4000</v>
      </c>
      <c r="D27" s="59">
        <v>1</v>
      </c>
      <c r="E27" s="59">
        <v>1</v>
      </c>
      <c r="F27" s="81"/>
      <c r="G27" s="60">
        <f>C27*D27*E27</f>
        <v>4000</v>
      </c>
    </row>
    <row r="28" spans="1:7" x14ac:dyDescent="0.25">
      <c r="A28" s="61" t="s">
        <v>98</v>
      </c>
      <c r="B28" s="93"/>
      <c r="C28" s="59">
        <v>3000</v>
      </c>
      <c r="D28" s="59">
        <v>1</v>
      </c>
      <c r="E28" s="59">
        <v>1</v>
      </c>
      <c r="F28" s="81"/>
      <c r="G28" s="60">
        <f>C28*D28*E28</f>
        <v>3000</v>
      </c>
    </row>
    <row r="29" spans="1:7" x14ac:dyDescent="0.25">
      <c r="A29" s="61" t="s">
        <v>120</v>
      </c>
      <c r="B29" s="93"/>
      <c r="C29" s="59">
        <v>3000</v>
      </c>
      <c r="D29" s="59">
        <v>1</v>
      </c>
      <c r="E29" s="59">
        <v>1</v>
      </c>
      <c r="F29" s="81"/>
      <c r="G29" s="60">
        <f>C29*D29*E29</f>
        <v>3000</v>
      </c>
    </row>
    <row r="30" spans="1:7" x14ac:dyDescent="0.25">
      <c r="A30" s="61" t="s">
        <v>100</v>
      </c>
      <c r="B30" s="94"/>
      <c r="C30" s="59">
        <v>1000</v>
      </c>
      <c r="D30" s="59">
        <v>1</v>
      </c>
      <c r="E30" s="59">
        <v>1</v>
      </c>
      <c r="F30" s="81"/>
      <c r="G30" s="60">
        <f>C30*D30*E30</f>
        <v>1000</v>
      </c>
    </row>
    <row r="31" spans="1:7" x14ac:dyDescent="0.25">
      <c r="A31" s="95" t="s">
        <v>18</v>
      </c>
      <c r="B31" s="96"/>
      <c r="C31" s="96"/>
      <c r="D31" s="96"/>
      <c r="E31" s="97"/>
      <c r="F31" s="82"/>
      <c r="G31" s="67">
        <f>SUM(G19:G30)</f>
        <v>37800</v>
      </c>
    </row>
    <row r="32" spans="1:7" x14ac:dyDescent="0.25">
      <c r="A32" s="65" t="s">
        <v>104</v>
      </c>
      <c r="B32" s="64" t="s">
        <v>95</v>
      </c>
      <c r="C32" s="64">
        <v>27</v>
      </c>
      <c r="D32" s="64">
        <v>2000</v>
      </c>
      <c r="E32" s="64">
        <v>1</v>
      </c>
      <c r="F32" s="83"/>
      <c r="G32" s="64">
        <f>C32*D32*E32</f>
        <v>54000</v>
      </c>
    </row>
    <row r="33" spans="1:7" x14ac:dyDescent="0.25">
      <c r="A33" s="98" t="s">
        <v>103</v>
      </c>
      <c r="B33" s="98"/>
      <c r="C33" s="98"/>
      <c r="D33" s="98"/>
      <c r="E33" s="98"/>
      <c r="F33" s="84"/>
      <c r="G33" s="66">
        <f>G32-G31</f>
        <v>16200</v>
      </c>
    </row>
    <row r="34" spans="1:7" x14ac:dyDescent="0.25">
      <c r="A34" s="95" t="s">
        <v>118</v>
      </c>
      <c r="B34" s="96"/>
      <c r="C34" s="96"/>
      <c r="D34" s="96"/>
      <c r="E34" s="97"/>
      <c r="F34" s="84"/>
      <c r="G34" s="86">
        <f>(G32-G31)*100/G31</f>
        <v>42.857142857142854</v>
      </c>
    </row>
    <row r="35" spans="1:7" x14ac:dyDescent="0.25">
      <c r="A35" s="99" t="s">
        <v>111</v>
      </c>
      <c r="B35" s="99"/>
      <c r="C35" s="99"/>
      <c r="D35" s="99"/>
      <c r="E35" s="99"/>
      <c r="F35" s="99"/>
      <c r="G35" s="99"/>
    </row>
  </sheetData>
  <mergeCells count="10">
    <mergeCell ref="B21:B30"/>
    <mergeCell ref="A31:E31"/>
    <mergeCell ref="A33:E33"/>
    <mergeCell ref="A35:G35"/>
    <mergeCell ref="A34:E34"/>
    <mergeCell ref="M1:P1"/>
    <mergeCell ref="M15:P15"/>
    <mergeCell ref="A1:E1"/>
    <mergeCell ref="G1:K1"/>
    <mergeCell ref="B18:B20"/>
  </mergeCells>
  <pageMargins left="0.7" right="0.7" top="0.75" bottom="0.75" header="0.3" footer="0.3"/>
  <pageSetup orientation="portrait" horizontalDpi="300" verticalDpi="300" r:id="rId1"/>
  <ignoredErrors>
    <ignoredError sqref="N5:P5 J13 I3 G31"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51457-B569-4942-B996-317F1D0021DA}">
  <dimension ref="A1:F2"/>
  <sheetViews>
    <sheetView showGridLines="0" tabSelected="1" workbookViewId="0">
      <selection activeCell="F14" sqref="F14"/>
    </sheetView>
  </sheetViews>
  <sheetFormatPr defaultRowHeight="15" x14ac:dyDescent="0.25"/>
  <cols>
    <col min="1" max="1" width="4.7109375" bestFit="1" customWidth="1"/>
    <col min="6" max="6" width="28.28515625" customWidth="1"/>
  </cols>
  <sheetData>
    <row r="1" spans="1:6" ht="58.5" customHeight="1" x14ac:dyDescent="0.25">
      <c r="A1" s="113" t="s">
        <v>123</v>
      </c>
      <c r="B1" s="114" t="s">
        <v>121</v>
      </c>
      <c r="C1" s="114"/>
      <c r="D1" s="114"/>
      <c r="E1" s="114"/>
      <c r="F1" s="114"/>
    </row>
    <row r="2" spans="1:6" ht="59.25" customHeight="1" x14ac:dyDescent="0.25">
      <c r="A2" s="113" t="s">
        <v>123</v>
      </c>
      <c r="B2" s="114" t="s">
        <v>122</v>
      </c>
      <c r="C2" s="114"/>
      <c r="D2" s="114"/>
      <c r="E2" s="114"/>
      <c r="F2" s="114"/>
    </row>
  </sheetData>
  <mergeCells count="2">
    <mergeCell ref="B2:F2"/>
    <mergeCell ref="B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
  <sheetViews>
    <sheetView workbookViewId="0">
      <selection activeCell="G2" sqref="G2"/>
    </sheetView>
  </sheetViews>
  <sheetFormatPr defaultRowHeight="15" x14ac:dyDescent="0.25"/>
  <cols>
    <col min="1" max="1" width="18.140625" customWidth="1"/>
    <col min="2" max="2" width="11.85546875" customWidth="1"/>
    <col min="3" max="3" width="9.28515625" customWidth="1"/>
    <col min="4" max="4" width="7" customWidth="1"/>
    <col min="5" max="6" width="8.5703125" customWidth="1"/>
    <col min="7" max="7" width="12.28515625" customWidth="1"/>
    <col min="8" max="8" width="8.7109375" customWidth="1"/>
    <col min="9" max="9" width="25.7109375" customWidth="1"/>
    <col min="10" max="10" width="10.140625" customWidth="1"/>
    <col min="11" max="11" width="13.28515625" customWidth="1"/>
    <col min="13" max="13" width="10.5703125" customWidth="1"/>
    <col min="14" max="14" width="8.140625" customWidth="1"/>
    <col min="15" max="15" width="14.28515625" customWidth="1"/>
  </cols>
  <sheetData>
    <row r="1" spans="1:16" ht="43.5" customHeight="1" x14ac:dyDescent="0.25">
      <c r="A1" s="14" t="s">
        <v>31</v>
      </c>
      <c r="B1" s="14" t="s">
        <v>2</v>
      </c>
      <c r="C1" s="7" t="s">
        <v>19</v>
      </c>
      <c r="D1" s="7" t="s">
        <v>20</v>
      </c>
      <c r="E1" s="7" t="s">
        <v>17</v>
      </c>
      <c r="F1" s="7" t="s">
        <v>18</v>
      </c>
      <c r="G1" s="7" t="s">
        <v>62</v>
      </c>
      <c r="H1" s="7" t="s">
        <v>6</v>
      </c>
      <c r="I1" s="9" t="s">
        <v>16</v>
      </c>
      <c r="J1" s="9" t="s">
        <v>49</v>
      </c>
      <c r="K1" s="9" t="s">
        <v>53</v>
      </c>
      <c r="L1" s="7" t="s">
        <v>23</v>
      </c>
      <c r="M1" s="9" t="s">
        <v>29</v>
      </c>
      <c r="N1" s="7" t="s">
        <v>23</v>
      </c>
      <c r="O1" s="9" t="s">
        <v>30</v>
      </c>
      <c r="P1" s="7" t="s">
        <v>23</v>
      </c>
    </row>
    <row r="2" spans="1:16" ht="25.5" x14ac:dyDescent="0.25">
      <c r="A2" s="4" t="s">
        <v>4</v>
      </c>
      <c r="B2" s="4" t="s">
        <v>37</v>
      </c>
      <c r="C2" s="3">
        <v>2000</v>
      </c>
      <c r="D2" s="3">
        <v>4</v>
      </c>
      <c r="E2" s="3">
        <v>3</v>
      </c>
      <c r="F2" s="3">
        <f>C2*D2*E2</f>
        <v>24000</v>
      </c>
      <c r="G2" s="11" t="s">
        <v>51</v>
      </c>
      <c r="H2" s="11" t="s">
        <v>61</v>
      </c>
      <c r="I2" s="3" t="s">
        <v>14</v>
      </c>
      <c r="J2" s="3"/>
      <c r="K2" s="1" t="s">
        <v>46</v>
      </c>
      <c r="L2" s="6" t="s">
        <v>47</v>
      </c>
      <c r="M2" s="6" t="s">
        <v>58</v>
      </c>
      <c r="N2" s="6" t="s">
        <v>59</v>
      </c>
      <c r="O2" s="3" t="s">
        <v>7</v>
      </c>
      <c r="P2" s="3" t="s">
        <v>7</v>
      </c>
    </row>
    <row r="3" spans="1:16" ht="17.25" customHeight="1" x14ac:dyDescent="0.25">
      <c r="A3" s="5" t="s">
        <v>5</v>
      </c>
      <c r="B3" s="4" t="s">
        <v>38</v>
      </c>
      <c r="C3" s="3">
        <v>2000</v>
      </c>
      <c r="D3" s="3">
        <v>4</v>
      </c>
      <c r="E3" s="3">
        <v>3</v>
      </c>
      <c r="F3" s="3">
        <f t="shared" ref="F3:F11" si="0">C3*D3*E3</f>
        <v>24000</v>
      </c>
      <c r="G3" s="3" t="s">
        <v>57</v>
      </c>
      <c r="H3" s="3"/>
      <c r="I3" s="3" t="s">
        <v>14</v>
      </c>
      <c r="J3" s="3"/>
      <c r="K3" s="6" t="s">
        <v>7</v>
      </c>
      <c r="L3" s="6" t="s">
        <v>7</v>
      </c>
      <c r="M3" s="6" t="s">
        <v>55</v>
      </c>
      <c r="N3" s="6" t="s">
        <v>56</v>
      </c>
      <c r="O3" s="3" t="s">
        <v>44</v>
      </c>
      <c r="P3" s="13"/>
    </row>
    <row r="4" spans="1:16" x14ac:dyDescent="0.25">
      <c r="A4" s="4" t="s">
        <v>3</v>
      </c>
      <c r="B4" s="4" t="s">
        <v>15</v>
      </c>
      <c r="C4" s="3">
        <v>2000</v>
      </c>
      <c r="D4" s="3">
        <v>4</v>
      </c>
      <c r="E4" s="3">
        <v>3</v>
      </c>
      <c r="F4" s="3">
        <f t="shared" si="0"/>
        <v>24000</v>
      </c>
      <c r="G4" s="3"/>
      <c r="H4" s="3"/>
      <c r="I4" s="3" t="s">
        <v>14</v>
      </c>
      <c r="J4" s="3"/>
      <c r="K4" s="16"/>
      <c r="L4" s="2"/>
      <c r="M4" s="3"/>
      <c r="N4" s="2"/>
      <c r="O4" s="3"/>
      <c r="P4" s="13"/>
    </row>
    <row r="5" spans="1:16" ht="17.25" customHeight="1" x14ac:dyDescent="0.25">
      <c r="A5" s="107" t="s">
        <v>0</v>
      </c>
      <c r="B5" s="103" t="s">
        <v>41</v>
      </c>
      <c r="C5" s="110">
        <v>2000</v>
      </c>
      <c r="D5" s="110">
        <v>4</v>
      </c>
      <c r="E5" s="110">
        <v>3</v>
      </c>
      <c r="F5" s="110">
        <f t="shared" si="0"/>
        <v>24000</v>
      </c>
      <c r="G5" s="3"/>
      <c r="H5" s="3"/>
      <c r="I5" s="11" t="s">
        <v>48</v>
      </c>
      <c r="J5" s="104" t="s">
        <v>50</v>
      </c>
      <c r="K5" s="16" t="s">
        <v>24</v>
      </c>
      <c r="L5" s="10" t="s">
        <v>28</v>
      </c>
      <c r="M5" s="110" t="s">
        <v>13</v>
      </c>
      <c r="N5" s="100" t="s">
        <v>34</v>
      </c>
      <c r="O5" s="3" t="s">
        <v>10</v>
      </c>
      <c r="P5" s="12" t="s">
        <v>35</v>
      </c>
    </row>
    <row r="6" spans="1:16" ht="28.5" customHeight="1" x14ac:dyDescent="0.25">
      <c r="A6" s="108"/>
      <c r="B6" s="103"/>
      <c r="C6" s="111"/>
      <c r="D6" s="111"/>
      <c r="E6" s="111"/>
      <c r="F6" s="111"/>
      <c r="G6" s="11" t="s">
        <v>51</v>
      </c>
      <c r="H6" s="3" t="s">
        <v>52</v>
      </c>
      <c r="I6" s="11" t="s">
        <v>48</v>
      </c>
      <c r="J6" s="105"/>
      <c r="K6" s="16" t="s">
        <v>9</v>
      </c>
      <c r="L6" s="10" t="s">
        <v>45</v>
      </c>
      <c r="M6" s="111"/>
      <c r="N6" s="101"/>
      <c r="O6" s="3" t="s">
        <v>32</v>
      </c>
      <c r="P6" s="15"/>
    </row>
    <row r="7" spans="1:16" ht="17.25" customHeight="1" x14ac:dyDescent="0.25">
      <c r="A7" s="109"/>
      <c r="B7" s="103"/>
      <c r="C7" s="112"/>
      <c r="D7" s="112"/>
      <c r="E7" s="112"/>
      <c r="F7" s="112"/>
      <c r="G7" s="3"/>
      <c r="H7" s="3"/>
      <c r="I7" s="11" t="s">
        <v>48</v>
      </c>
      <c r="J7" s="106"/>
      <c r="K7" s="16" t="s">
        <v>26</v>
      </c>
      <c r="L7" s="10" t="s">
        <v>27</v>
      </c>
      <c r="M7" s="112"/>
      <c r="N7" s="102"/>
      <c r="O7" s="3" t="s">
        <v>33</v>
      </c>
      <c r="P7" s="12" t="s">
        <v>36</v>
      </c>
    </row>
    <row r="8" spans="1:16" ht="25.5" x14ac:dyDescent="0.25">
      <c r="A8" s="4" t="s">
        <v>11</v>
      </c>
      <c r="B8" s="4" t="s">
        <v>41</v>
      </c>
      <c r="C8" s="3">
        <v>2000</v>
      </c>
      <c r="D8" s="3">
        <v>4</v>
      </c>
      <c r="E8" s="3">
        <v>3</v>
      </c>
      <c r="F8" s="3">
        <f t="shared" si="0"/>
        <v>24000</v>
      </c>
      <c r="G8" s="3"/>
      <c r="H8" s="3"/>
      <c r="I8" s="3" t="s">
        <v>14</v>
      </c>
      <c r="J8" s="3"/>
      <c r="K8" s="16"/>
      <c r="L8" s="10"/>
      <c r="M8" s="3"/>
      <c r="N8" s="10"/>
      <c r="O8" s="3"/>
      <c r="P8" s="12"/>
    </row>
    <row r="9" spans="1:16" x14ac:dyDescent="0.25">
      <c r="A9" s="4" t="s">
        <v>1</v>
      </c>
      <c r="B9" s="4" t="s">
        <v>42</v>
      </c>
      <c r="C9" s="3">
        <v>2000</v>
      </c>
      <c r="D9" s="3">
        <v>4</v>
      </c>
      <c r="E9" s="3">
        <v>3</v>
      </c>
      <c r="F9" s="3">
        <f t="shared" si="0"/>
        <v>24000</v>
      </c>
      <c r="G9" s="3"/>
      <c r="H9" s="3"/>
      <c r="I9" s="11" t="s">
        <v>39</v>
      </c>
      <c r="J9" s="11"/>
      <c r="K9" s="16"/>
      <c r="L9" s="10"/>
      <c r="M9" s="3"/>
      <c r="N9" s="10"/>
      <c r="O9" s="3"/>
      <c r="P9" s="12"/>
    </row>
    <row r="10" spans="1:16" ht="46.5" customHeight="1" x14ac:dyDescent="0.25">
      <c r="A10" s="4" t="s">
        <v>40</v>
      </c>
      <c r="B10" s="4" t="s">
        <v>37</v>
      </c>
      <c r="C10" s="3">
        <v>2000</v>
      </c>
      <c r="D10" s="3">
        <v>4</v>
      </c>
      <c r="E10" s="3">
        <v>3</v>
      </c>
      <c r="F10" s="3">
        <f t="shared" si="0"/>
        <v>24000</v>
      </c>
      <c r="G10" s="3"/>
      <c r="H10" s="3"/>
      <c r="I10" s="8" t="s">
        <v>43</v>
      </c>
      <c r="J10" s="8"/>
      <c r="K10" s="16" t="s">
        <v>21</v>
      </c>
      <c r="L10" s="10" t="s">
        <v>22</v>
      </c>
      <c r="M10" s="6" t="s">
        <v>7</v>
      </c>
      <c r="N10" s="17" t="s">
        <v>7</v>
      </c>
      <c r="O10" s="3" t="s">
        <v>7</v>
      </c>
      <c r="P10" s="12" t="s">
        <v>7</v>
      </c>
    </row>
    <row r="11" spans="1:16" ht="25.5" x14ac:dyDescent="0.25">
      <c r="A11" s="4" t="s">
        <v>8</v>
      </c>
      <c r="B11" s="4" t="s">
        <v>41</v>
      </c>
      <c r="C11" s="3">
        <v>2000</v>
      </c>
      <c r="D11" s="3">
        <v>4</v>
      </c>
      <c r="E11" s="3">
        <v>3</v>
      </c>
      <c r="F11" s="3">
        <f t="shared" si="0"/>
        <v>24000</v>
      </c>
      <c r="G11" s="3"/>
      <c r="H11" s="3"/>
      <c r="I11" s="3" t="s">
        <v>14</v>
      </c>
      <c r="J11" s="3"/>
      <c r="K11" s="16" t="s">
        <v>9</v>
      </c>
      <c r="L11" s="10" t="s">
        <v>25</v>
      </c>
      <c r="M11" s="6" t="s">
        <v>7</v>
      </c>
      <c r="N11" s="17" t="s">
        <v>7</v>
      </c>
      <c r="O11" s="3" t="s">
        <v>10</v>
      </c>
      <c r="P11" s="12" t="s">
        <v>35</v>
      </c>
    </row>
    <row r="13" spans="1:16" x14ac:dyDescent="0.25">
      <c r="I13" s="18" t="s">
        <v>60</v>
      </c>
      <c r="J13" s="18" t="s">
        <v>54</v>
      </c>
    </row>
  </sheetData>
  <mergeCells count="9">
    <mergeCell ref="N5:N7"/>
    <mergeCell ref="B5:B7"/>
    <mergeCell ref="J5:J7"/>
    <mergeCell ref="A5:A7"/>
    <mergeCell ref="C5:C7"/>
    <mergeCell ref="D5:D7"/>
    <mergeCell ref="E5:E7"/>
    <mergeCell ref="F5:F7"/>
    <mergeCell ref="M5:M7"/>
  </mergeCells>
  <phoneticPr fontId="6" type="noConversion"/>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CB analysis</vt:lpstr>
      <vt:lpstr>How to use this template</vt:lpstr>
      <vt:lpstr>Raw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Basista, Nilanjana</dc:creator>
  <cp:lastModifiedBy>Dave, Sheetal</cp:lastModifiedBy>
  <dcterms:created xsi:type="dcterms:W3CDTF">2015-06-05T18:17:20Z</dcterms:created>
  <dcterms:modified xsi:type="dcterms:W3CDTF">2024-06-24T12:28:29Z</dcterms:modified>
</cp:coreProperties>
</file>